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2 квартал\"/>
    </mc:Choice>
  </mc:AlternateContent>
  <xr:revisionPtr revIDLastSave="0" documentId="13_ncr:1_{6B648EC3-94C4-478B-BB29-0E44E50F74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definedNames>
    <definedName name="_xlnm.Print_Area" localSheetId="0">'1'!$A$1:$H$67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19" i="1" l="1"/>
  <c r="D54" i="1" l="1"/>
  <c r="E54" i="1"/>
  <c r="H53" i="1" s="1"/>
  <c r="F45" i="1"/>
  <c r="G45" i="1"/>
  <c r="G44" i="1"/>
  <c r="G46" i="1"/>
  <c r="G47" i="1"/>
  <c r="G48" i="1"/>
  <c r="G49" i="1"/>
  <c r="G50" i="1"/>
  <c r="G51" i="1"/>
  <c r="G52" i="1"/>
  <c r="F44" i="1"/>
  <c r="F46" i="1"/>
  <c r="F48" i="1"/>
  <c r="F49" i="1"/>
  <c r="F50" i="1"/>
  <c r="F51" i="1"/>
  <c r="F52" i="1"/>
  <c r="G43" i="1"/>
  <c r="F43" i="1"/>
  <c r="C54" i="1"/>
  <c r="H44" i="1" l="1"/>
  <c r="H45" i="1"/>
  <c r="H46" i="1"/>
  <c r="H48" i="1"/>
  <c r="H49" i="1"/>
  <c r="H50" i="1"/>
  <c r="H51" i="1"/>
  <c r="H47" i="1"/>
  <c r="H52" i="1"/>
  <c r="H43" i="1"/>
  <c r="D20" i="1" l="1"/>
  <c r="D19" i="1" s="1"/>
  <c r="E20" i="1"/>
  <c r="C20" i="1"/>
  <c r="C19" i="1" s="1"/>
  <c r="D12" i="1"/>
  <c r="E12" i="1"/>
  <c r="C12" i="1"/>
  <c r="D6" i="1"/>
  <c r="E6" i="1"/>
  <c r="F6" i="1" s="1"/>
  <c r="C6" i="1"/>
  <c r="F7" i="1"/>
  <c r="G7" i="1"/>
  <c r="F8" i="1"/>
  <c r="G8" i="1"/>
  <c r="F9" i="1"/>
  <c r="G9" i="1"/>
  <c r="F10" i="1"/>
  <c r="G10" i="1"/>
  <c r="F11" i="1"/>
  <c r="G11" i="1"/>
  <c r="F13" i="1"/>
  <c r="G13" i="1"/>
  <c r="F14" i="1"/>
  <c r="G14" i="1"/>
  <c r="F15" i="1"/>
  <c r="G15" i="1"/>
  <c r="F16" i="1"/>
  <c r="G16" i="1"/>
  <c r="F17" i="1"/>
  <c r="G17" i="1"/>
  <c r="F21" i="1"/>
  <c r="G21" i="1"/>
  <c r="F22" i="1"/>
  <c r="G22" i="1"/>
  <c r="F23" i="1"/>
  <c r="G23" i="1"/>
  <c r="F24" i="1"/>
  <c r="G24" i="1"/>
  <c r="F25" i="1"/>
  <c r="G25" i="1"/>
  <c r="F54" i="1"/>
  <c r="G54" i="1"/>
  <c r="F57" i="1"/>
  <c r="G57" i="1"/>
  <c r="G58" i="1"/>
  <c r="F59" i="1"/>
  <c r="G59" i="1"/>
  <c r="F60" i="1"/>
  <c r="G60" i="1"/>
  <c r="F61" i="1"/>
  <c r="G61" i="1"/>
  <c r="F62" i="1"/>
  <c r="G62" i="1"/>
  <c r="F63" i="1"/>
  <c r="G63" i="1"/>
  <c r="G64" i="1"/>
  <c r="G65" i="1"/>
  <c r="G66" i="1"/>
  <c r="C67" i="1"/>
  <c r="C39" i="1" s="1"/>
  <c r="C40" i="1" s="1"/>
  <c r="B40" i="1" s="1"/>
  <c r="D67" i="1"/>
  <c r="D39" i="1" s="1"/>
  <c r="D40" i="1" s="1"/>
  <c r="E67" i="1"/>
  <c r="G12" i="1" l="1"/>
  <c r="D5" i="1"/>
  <c r="D32" i="1" s="1"/>
  <c r="F12" i="1"/>
  <c r="C5" i="1"/>
  <c r="C32" i="1" s="1"/>
  <c r="C34" i="1" s="1"/>
  <c r="H66" i="1"/>
  <c r="H62" i="1"/>
  <c r="H58" i="1"/>
  <c r="H65" i="1"/>
  <c r="H61" i="1"/>
  <c r="H57" i="1"/>
  <c r="H64" i="1"/>
  <c r="H60" i="1"/>
  <c r="H59" i="1"/>
  <c r="H63" i="1"/>
  <c r="E39" i="1"/>
  <c r="F67" i="1"/>
  <c r="G67" i="1"/>
  <c r="H54" i="1"/>
  <c r="F20" i="1"/>
  <c r="G20" i="1"/>
  <c r="E5" i="1"/>
  <c r="E32" i="1" s="1"/>
  <c r="G6" i="1"/>
  <c r="B39" i="1"/>
  <c r="H27" i="1" l="1"/>
  <c r="H22" i="1"/>
  <c r="H31" i="1"/>
  <c r="H24" i="1"/>
  <c r="H30" i="1"/>
  <c r="H28" i="1"/>
  <c r="H25" i="1"/>
  <c r="H23" i="1"/>
  <c r="H29" i="1"/>
  <c r="H26" i="1"/>
  <c r="H11" i="1"/>
  <c r="F32" i="1"/>
  <c r="G32" i="1"/>
  <c r="E34" i="1"/>
  <c r="H8" i="1"/>
  <c r="H14" i="1"/>
  <c r="H32" i="1"/>
  <c r="H21" i="1"/>
  <c r="H10" i="1"/>
  <c r="H15" i="1"/>
  <c r="H18" i="1"/>
  <c r="H9" i="1"/>
  <c r="H16" i="1"/>
  <c r="H17" i="1"/>
  <c r="H13" i="1"/>
  <c r="H7" i="1"/>
  <c r="D34" i="1"/>
  <c r="H20" i="1"/>
  <c r="F39" i="1"/>
  <c r="H39" i="1"/>
  <c r="H19" i="1"/>
  <c r="H12" i="1"/>
  <c r="H6" i="1"/>
  <c r="H67" i="1"/>
  <c r="G39" i="1"/>
  <c r="E40" i="1"/>
  <c r="F19" i="1"/>
  <c r="G19" i="1"/>
  <c r="H5" i="1"/>
  <c r="F5" i="1"/>
  <c r="G5" i="1"/>
  <c r="G40" i="1" l="1"/>
  <c r="H40" i="1"/>
  <c r="F40" i="1"/>
</calcChain>
</file>

<file path=xl/sharedStrings.xml><?xml version="1.0" encoding="utf-8"?>
<sst xmlns="http://schemas.openxmlformats.org/spreadsheetml/2006/main" count="132" uniqueCount="119">
  <si>
    <t xml:space="preserve"> тыс. руб.</t>
  </si>
  <si>
    <t>Наименование доходов</t>
  </si>
  <si>
    <t>Коды бюджетной классификации Российской Федерации</t>
  </si>
  <si>
    <t>Уточненный план на год</t>
  </si>
  <si>
    <t>Кассовый план</t>
  </si>
  <si>
    <t>Исполнено</t>
  </si>
  <si>
    <t>% исполнения к кассовому плану</t>
  </si>
  <si>
    <t>% исполнения к годовому плану</t>
  </si>
  <si>
    <t>НАЛОГОВЫЕ И НЕНАЛОГОВЫЕ ДОХОДЫ</t>
  </si>
  <si>
    <r>
      <rPr>
        <b/>
        <sz val="8"/>
        <rFont val="Times New Roman"/>
      </rPr>
      <t>000 1 00 00000 00 0000 000</t>
    </r>
  </si>
  <si>
    <t>НАЛОГОВЫЕ ДОХОДЫ</t>
  </si>
  <si>
    <t>Налоги на прибыль, доходы</t>
  </si>
  <si>
    <r>
      <rPr>
        <sz val="8"/>
        <rFont val="Times New Roman"/>
      </rPr>
      <t>000 1 01 00000 00 0000 000</t>
    </r>
  </si>
  <si>
    <t>Налоги на товары (работы, услуги), реализуемые на территории Российской Федерации</t>
  </si>
  <si>
    <r>
      <rPr>
        <sz val="8"/>
        <rFont val="Times New Roman"/>
      </rPr>
      <t>000 1 03 00000 00 0000 000</t>
    </r>
  </si>
  <si>
    <t>Налоги на совокупный доход</t>
  </si>
  <si>
    <r>
      <rPr>
        <sz val="8"/>
        <rFont val="Times New Roman"/>
      </rPr>
      <t>000 1 05 00000 00 0000 000</t>
    </r>
  </si>
  <si>
    <t>Налоги на имущество</t>
  </si>
  <si>
    <r>
      <rPr>
        <sz val="8"/>
        <rFont val="Times New Roman"/>
      </rPr>
      <t>000 1 06 00000 00 0000 000</t>
    </r>
  </si>
  <si>
    <t>Государственная пошлина</t>
  </si>
  <si>
    <r>
      <rPr>
        <sz val="8"/>
        <rFont val="Times New Roman"/>
      </rPr>
      <t>000 1 08 00000 00 0000 000</t>
    </r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</si>
  <si>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</si>
  <si>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</si>
  <si>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</si>
  <si>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</si>
  <si>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</si>
  <si>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</si>
  <si>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</si>
  <si>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</si>
  <si>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</si>
  <si>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</si>
  <si>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</si>
  <si>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</si>
  <si>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</si>
  <si>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</si>
  <si>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</si>
  <si>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</si>
  <si>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</si>
  <si>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</si>
  <si>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Дефицит (-) / Профицит (+)</t>
  </si>
  <si>
    <t>Освоение бюджетных ассигнований по разделам/подразделам классификации расходов бюджета</t>
  </si>
  <si>
    <t>Программная часть бюджета</t>
  </si>
  <si>
    <t>Непрограммная часть бюджета</t>
  </si>
  <si>
    <t xml:space="preserve">Наименование </t>
  </si>
  <si>
    <t>Раздел</t>
  </si>
  <si>
    <r>
      <rPr>
        <sz val="7"/>
        <color rgb="FF000000"/>
        <rFont val="Times New Roman"/>
      </rPr>
      <t>Уточненный план на год</t>
    </r>
  </si>
  <si>
    <r>
      <rPr>
        <sz val="7"/>
        <color rgb="FF000000"/>
        <rFont val="Times New Roman"/>
      </rPr>
      <t>Кассовый план</t>
    </r>
  </si>
  <si>
    <r>
      <rPr>
        <sz val="7"/>
        <color rgb="FF000000"/>
        <rFont val="Times New Roman"/>
      </rPr>
      <t>Исполнено</t>
    </r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</si>
  <si>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</si>
  <si>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</si>
  <si>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</si>
  <si>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</si>
  <si>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</si>
  <si>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</si>
  <si>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</si>
  <si>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</si>
  <si>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</si>
  <si>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</si>
  <si>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</si>
  <si>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</si>
  <si>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</si>
  <si>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</si>
  <si>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</si>
  <si>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</si>
  <si>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</si>
  <si>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</si>
  <si>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</si>
  <si>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</si>
  <si>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</si>
  <si>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</si>
  <si>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</si>
  <si>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Мунципальные программы</t>
  </si>
  <si>
    <t>Наименование</t>
  </si>
  <si>
    <t>ЦС</t>
  </si>
  <si>
    <t>Муниципальная программа 1. "Улучшение качества и безопасности жизни населения"</t>
  </si>
  <si>
    <t>0100000000</t>
  </si>
  <si>
    <t>Муниципальная программа 2. "Развитие конкурентоспособной экономики ЗАТО г. Североморск"</t>
  </si>
  <si>
    <t>0200000000</t>
  </si>
  <si>
    <t>Муниципальная программа 3. "Развитие муниципального управления и гражданского общества"</t>
  </si>
  <si>
    <t>0300000000</t>
  </si>
  <si>
    <t>Муниципальная программа 4. "Обеспечение комфортной городской среды в ЗАТО г. Североморск"</t>
  </si>
  <si>
    <t>0400000000</t>
  </si>
  <si>
    <t>Муниципальная программа 5. "Развитие образования ЗАТО г. Североморск"</t>
  </si>
  <si>
    <t>0500000000</t>
  </si>
  <si>
    <t>Муниципальная программа 6. "Культура ЗАТО г. Североморск"</t>
  </si>
  <si>
    <t>0600000000</t>
  </si>
  <si>
    <t>0700000000</t>
  </si>
  <si>
    <t>Муниципальная программа 8. "Формирование современной городской среды ЗАТО г. Североморск"</t>
  </si>
  <si>
    <t>0800000000</t>
  </si>
  <si>
    <t>-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</si>
  <si>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</si>
  <si>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</si>
  <si>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>Муниципальная программа 10. Профилактика терроризма, экстремизма и ликвидация последствий проявления терроризма и экстремизма на территории ЗАТО г. Североморск</t>
  </si>
  <si>
    <t>1000000000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</si>
  <si>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</si>
  <si>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</si>
  <si>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</si>
  <si>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</si>
  <si>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</si>
  <si>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</si>
  <si>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000 2 18 00000 00 0000 000</t>
  </si>
  <si>
    <t>000 2 19 00000 00 0000 000</t>
  </si>
  <si>
    <t>000 2 19 45303 04 0000 150</t>
  </si>
  <si>
    <t>000 2 19 60010 04 0000 150</t>
  </si>
  <si>
    <t>Анализ исполнения бюджета ЗАТО г. Североморск за 1 квартал 2025 года</t>
  </si>
  <si>
    <t>Удельный вес</t>
  </si>
  <si>
    <t>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</t>
  </si>
  <si>
    <t>000 2 19 25506 04 0000 150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</si>
  <si>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</si>
  <si>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00021945050040000150</t>
  </si>
  <si>
    <t xml:space="preserve">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</si>
  <si>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00021945179040000150</t>
  </si>
  <si>
    <t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</si>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</sst>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;\-#,##0.0"/>
    <numFmt numFmtId="166" formatCode="0.0"/>
    <numFmt numFmtId="167" formatCode="0.0000000000000000000000000000000000000000000000"/>
  </numFmts>
  <fonts count="28" x14ac:knownFonts="1">
    <font>
      <sz val="11"/>
      <name val="Calibri"/>
    </font>
    <font>
      <sz val="10"/>
      <name val="Times New Roman"/>
    </font>
    <font>
      <b/>
      <sz val="12"/>
      <name val="Times New Roman"/>
    </font>
    <font>
      <i/>
      <sz val="10"/>
      <name val="Times New Roman"/>
    </font>
    <font>
      <sz val="8"/>
      <name val="Times New Roman"/>
    </font>
    <font>
      <sz val="7"/>
      <name val="Times New Roman"/>
    </font>
    <font>
      <b/>
      <sz val="9"/>
      <name val="Times New Roman"/>
    </font>
    <font>
      <b/>
      <sz val="8"/>
      <name val="Times New Roman"/>
    </font>
    <font>
      <sz val="9"/>
      <name val="Times New Roman"/>
    </font>
    <font>
      <sz val="9"/>
      <color rgb="FF000000"/>
      <name val="Times New Roman"/>
    </font>
    <font>
      <b/>
      <sz val="1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7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79995117038483843"/>
        <bgColor indexed="65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" fontId="21" fillId="4" borderId="6">
      <alignment horizontal="right" vertical="top" shrinkToFit="1"/>
    </xf>
    <xf numFmtId="0" fontId="23" fillId="0" borderId="6">
      <alignment horizontal="center" vertical="center" wrapText="1"/>
    </xf>
    <xf numFmtId="0" fontId="23" fillId="0" borderId="6">
      <alignment horizontal="center" vertical="center" wrapText="1"/>
    </xf>
    <xf numFmtId="0" fontId="23" fillId="0" borderId="6">
      <alignment horizontal="center" vertical="center" wrapText="1"/>
    </xf>
    <xf numFmtId="0" fontId="23" fillId="0" borderId="8">
      <alignment horizontal="center" vertical="center" wrapText="1"/>
    </xf>
    <xf numFmtId="0" fontId="23" fillId="0" borderId="6">
      <alignment horizontal="center" vertical="center" wrapText="1"/>
    </xf>
    <xf numFmtId="10" fontId="21" fillId="4" borderId="6">
      <alignment horizontal="right" vertical="top" shrinkToFit="1"/>
    </xf>
  </cellStyleXfs>
  <cellXfs count="134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4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right" vertical="center" shrinkToFit="1"/>
    </xf>
    <xf numFmtId="164" fontId="8" fillId="2" borderId="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" fontId="9" fillId="0" borderId="6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 wrapText="1"/>
    </xf>
    <xf numFmtId="0" fontId="8" fillId="2" borderId="0" xfId="0" applyFont="1" applyFill="1"/>
    <xf numFmtId="164" fontId="6" fillId="0" borderId="0" xfId="0" applyNumberFormat="1" applyFont="1" applyAlignment="1">
      <alignment vertical="center"/>
    </xf>
    <xf numFmtId="164" fontId="6" fillId="2" borderId="0" xfId="0" applyNumberFormat="1" applyFont="1" applyFill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65" fontId="8" fillId="2" borderId="0" xfId="0" applyNumberFormat="1" applyFont="1" applyFill="1" applyAlignment="1">
      <alignment horizontal="left"/>
    </xf>
    <xf numFmtId="164" fontId="6" fillId="2" borderId="0" xfId="0" applyNumberFormat="1" applyFont="1" applyFill="1"/>
    <xf numFmtId="166" fontId="6" fillId="2" borderId="0" xfId="0" applyNumberFormat="1" applyFont="1" applyFill="1"/>
    <xf numFmtId="164" fontId="8" fillId="2" borderId="0" xfId="0" applyNumberFormat="1" applyFont="1" applyFill="1"/>
    <xf numFmtId="166" fontId="8" fillId="2" borderId="0" xfId="0" applyNumberFormat="1" applyFont="1" applyFill="1"/>
    <xf numFmtId="0" fontId="5" fillId="2" borderId="6" xfId="0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/>
    </xf>
    <xf numFmtId="4" fontId="12" fillId="0" borderId="6" xfId="0" applyNumberFormat="1" applyFont="1" applyBorder="1" applyAlignment="1">
      <alignment horizontal="right" vertical="top" shrinkToFit="1"/>
    </xf>
    <xf numFmtId="4" fontId="14" fillId="2" borderId="6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4" fillId="2" borderId="6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vertical="center" wrapText="1"/>
    </xf>
    <xf numFmtId="164" fontId="14" fillId="2" borderId="6" xfId="0" applyNumberFormat="1" applyFont="1" applyFill="1" applyBorder="1" applyAlignment="1">
      <alignment vertical="center" wrapText="1"/>
    </xf>
    <xf numFmtId="0" fontId="16" fillId="0" borderId="0" xfId="0" applyFont="1"/>
    <xf numFmtId="0" fontId="17" fillId="2" borderId="6" xfId="0" applyFont="1" applyFill="1" applyBorder="1" applyAlignment="1">
      <alignment vertical="center" wrapText="1"/>
    </xf>
    <xf numFmtId="0" fontId="18" fillId="2" borderId="6" xfId="0" applyFont="1" applyFill="1" applyBorder="1" applyAlignment="1">
      <alignment horizontal="center" vertical="center"/>
    </xf>
    <xf numFmtId="4" fontId="17" fillId="0" borderId="6" xfId="0" applyNumberFormat="1" applyFont="1" applyBorder="1" applyAlignment="1">
      <alignment vertical="center"/>
    </xf>
    <xf numFmtId="164" fontId="17" fillId="2" borderId="7" xfId="0" applyNumberFormat="1" applyFont="1" applyFill="1" applyBorder="1" applyAlignment="1">
      <alignment vertical="center" wrapText="1"/>
    </xf>
    <xf numFmtId="164" fontId="17" fillId="2" borderId="6" xfId="0" applyNumberFormat="1" applyFont="1" applyFill="1" applyBorder="1" applyAlignment="1">
      <alignment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/>
    </xf>
    <xf numFmtId="4" fontId="14" fillId="0" borderId="6" xfId="0" applyNumberFormat="1" applyFont="1" applyBorder="1" applyAlignment="1">
      <alignment vertical="center"/>
    </xf>
    <xf numFmtId="164" fontId="14" fillId="2" borderId="7" xfId="0" applyNumberFormat="1" applyFont="1" applyFill="1" applyBorder="1" applyAlignment="1">
      <alignment horizontal="right" vertical="center" wrapText="1"/>
    </xf>
    <xf numFmtId="164" fontId="14" fillId="2" borderId="6" xfId="0" applyNumberFormat="1" applyFont="1" applyFill="1" applyBorder="1" applyAlignment="1">
      <alignment horizontal="right" vertical="center" wrapText="1"/>
    </xf>
    <xf numFmtId="49" fontId="18" fillId="2" borderId="6" xfId="0" applyNumberFormat="1" applyFont="1" applyFill="1" applyBorder="1" applyAlignment="1">
      <alignment horizontal="center" vertical="center" shrinkToFit="1"/>
    </xf>
    <xf numFmtId="4" fontId="17" fillId="0" borderId="6" xfId="0" applyNumberFormat="1" applyFont="1" applyBorder="1" applyAlignment="1">
      <alignment horizontal="right" vertical="center"/>
    </xf>
    <xf numFmtId="4" fontId="17" fillId="2" borderId="6" xfId="0" applyNumberFormat="1" applyFont="1" applyFill="1" applyBorder="1" applyAlignment="1">
      <alignment horizontal="right" vertical="center" shrinkToFit="1"/>
    </xf>
    <xf numFmtId="164" fontId="17" fillId="2" borderId="7" xfId="0" applyNumberFormat="1" applyFont="1" applyFill="1" applyBorder="1" applyAlignment="1">
      <alignment horizontal="right" vertical="center" wrapText="1"/>
    </xf>
    <xf numFmtId="164" fontId="17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4" fontId="19" fillId="2" borderId="0" xfId="0" applyNumberFormat="1" applyFont="1" applyFill="1" applyAlignment="1">
      <alignment vertical="center"/>
    </xf>
    <xf numFmtId="0" fontId="20" fillId="0" borderId="0" xfId="0" applyFont="1"/>
    <xf numFmtId="4" fontId="19" fillId="0" borderId="6" xfId="0" applyNumberFormat="1" applyFont="1" applyBorder="1" applyAlignment="1">
      <alignment horizontal="right" vertical="center" shrinkToFit="1"/>
    </xf>
    <xf numFmtId="4" fontId="16" fillId="0" borderId="6" xfId="0" applyNumberFormat="1" applyFont="1" applyBorder="1" applyAlignment="1">
      <alignment horizontal="right" vertical="center" shrinkToFit="1"/>
    </xf>
    <xf numFmtId="2" fontId="17" fillId="0" borderId="6" xfId="0" applyNumberFormat="1" applyFont="1" applyBorder="1" applyAlignment="1">
      <alignment vertical="center" wrapText="1"/>
    </xf>
    <xf numFmtId="49" fontId="17" fillId="0" borderId="6" xfId="0" applyNumberFormat="1" applyFont="1" applyBorder="1" applyAlignment="1">
      <alignment horizontal="center" vertical="center"/>
    </xf>
    <xf numFmtId="2" fontId="17" fillId="0" borderId="4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horizontal="center" vertical="center"/>
    </xf>
    <xf numFmtId="2" fontId="14" fillId="0" borderId="6" xfId="0" applyNumberFormat="1" applyFont="1" applyBorder="1" applyAlignment="1">
      <alignment vertical="center" wrapText="1"/>
    </xf>
    <xf numFmtId="0" fontId="17" fillId="2" borderId="6" xfId="0" applyFont="1" applyFill="1" applyBorder="1"/>
    <xf numFmtId="0" fontId="20" fillId="2" borderId="0" xfId="0" applyFont="1" applyFill="1"/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4" fontId="13" fillId="0" borderId="6" xfId="0" applyNumberFormat="1" applyFont="1" applyBorder="1" applyAlignment="1">
      <alignment horizontal="center" vertical="center" shrinkToFit="1"/>
    </xf>
    <xf numFmtId="10" fontId="1" fillId="0" borderId="0" xfId="0" applyNumberFormat="1" applyFont="1"/>
    <xf numFmtId="10" fontId="6" fillId="2" borderId="6" xfId="0" applyNumberFormat="1" applyFont="1" applyFill="1" applyBorder="1" applyAlignment="1">
      <alignment vertical="center"/>
    </xf>
    <xf numFmtId="10" fontId="17" fillId="2" borderId="6" xfId="0" applyNumberFormat="1" applyFont="1" applyFill="1" applyBorder="1" applyAlignment="1">
      <alignment vertical="center"/>
    </xf>
    <xf numFmtId="10" fontId="6" fillId="0" borderId="0" xfId="0" applyNumberFormat="1" applyFont="1" applyAlignment="1">
      <alignment vertical="center"/>
    </xf>
    <xf numFmtId="10" fontId="8" fillId="2" borderId="0" xfId="0" applyNumberFormat="1" applyFont="1" applyFill="1"/>
    <xf numFmtId="10" fontId="8" fillId="0" borderId="6" xfId="0" applyNumberFormat="1" applyFont="1" applyBorder="1" applyAlignment="1">
      <alignment vertical="center"/>
    </xf>
    <xf numFmtId="10" fontId="17" fillId="0" borderId="6" xfId="0" applyNumberFormat="1" applyFont="1" applyBorder="1" applyAlignment="1">
      <alignment vertical="center"/>
    </xf>
    <xf numFmtId="10" fontId="14" fillId="0" borderId="6" xfId="0" applyNumberFormat="1" applyFont="1" applyBorder="1" applyAlignment="1">
      <alignment vertical="center"/>
    </xf>
    <xf numFmtId="10" fontId="22" fillId="0" borderId="6" xfId="0" applyNumberFormat="1" applyFont="1" applyBorder="1" applyAlignment="1">
      <alignment horizontal="center" vertical="center" wrapText="1"/>
    </xf>
    <xf numFmtId="10" fontId="20" fillId="0" borderId="0" xfId="0" applyNumberFormat="1" applyFont="1"/>
    <xf numFmtId="4" fontId="16" fillId="0" borderId="0" xfId="0" applyNumberFormat="1" applyFont="1"/>
    <xf numFmtId="4" fontId="24" fillId="0" borderId="6" xfId="0" applyNumberFormat="1" applyFont="1" applyBorder="1" applyAlignment="1">
      <alignment vertical="center"/>
    </xf>
    <xf numFmtId="2" fontId="26" fillId="0" borderId="6" xfId="0" applyNumberFormat="1" applyFont="1" applyBorder="1" applyAlignment="1">
      <alignment horizontal="center" vertical="center" wrapText="1"/>
    </xf>
    <xf numFmtId="49" fontId="26" fillId="0" borderId="6" xfId="0" quotePrefix="1" applyNumberFormat="1" applyFont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164" fontId="22" fillId="2" borderId="6" xfId="0" applyNumberFormat="1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" fontId="18" fillId="0" borderId="6" xfId="0" applyNumberFormat="1" applyFont="1" applyBorder="1" applyAlignment="1">
      <alignment horizontal="center" vertical="center" shrinkToFit="1"/>
    </xf>
    <xf numFmtId="4" fontId="18" fillId="0" borderId="6" xfId="0" applyNumberFormat="1" applyFont="1" applyBorder="1" applyAlignment="1">
      <alignment horizontal="right" vertical="center"/>
    </xf>
    <xf numFmtId="164" fontId="18" fillId="0" borderId="6" xfId="0" applyNumberFormat="1" applyFont="1" applyBorder="1" applyAlignment="1">
      <alignment horizontal="right" vertical="center"/>
    </xf>
    <xf numFmtId="166" fontId="18" fillId="0" borderId="6" xfId="0" applyNumberFormat="1" applyFont="1" applyBorder="1" applyAlignment="1">
      <alignment horizontal="right" vertical="center"/>
    </xf>
    <xf numFmtId="10" fontId="18" fillId="0" borderId="6" xfId="0" applyNumberFormat="1" applyFont="1" applyBorder="1" applyAlignment="1">
      <alignment horizontal="right" vertical="center"/>
    </xf>
    <xf numFmtId="0" fontId="18" fillId="0" borderId="0" xfId="0" applyFont="1"/>
    <xf numFmtId="167" fontId="18" fillId="0" borderId="0" xfId="0" applyNumberFormat="1" applyFont="1"/>
    <xf numFmtId="2" fontId="15" fillId="0" borderId="6" xfId="0" applyNumberFormat="1" applyFont="1" applyBorder="1" applyAlignment="1">
      <alignment wrapText="1"/>
    </xf>
    <xf numFmtId="2" fontId="15" fillId="0" borderId="6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right" wrapText="1"/>
    </xf>
    <xf numFmtId="164" fontId="15" fillId="0" borderId="6" xfId="0" applyNumberFormat="1" applyFont="1" applyBorder="1" applyAlignment="1">
      <alignment horizontal="right" vertical="center"/>
    </xf>
    <xf numFmtId="166" fontId="15" fillId="0" borderId="6" xfId="0" applyNumberFormat="1" applyFont="1" applyBorder="1" applyAlignment="1">
      <alignment horizontal="right"/>
    </xf>
    <xf numFmtId="10" fontId="15" fillId="0" borderId="6" xfId="0" applyNumberFormat="1" applyFont="1" applyBorder="1" applyAlignment="1">
      <alignment horizontal="right"/>
    </xf>
    <xf numFmtId="10" fontId="14" fillId="2" borderId="0" xfId="0" applyNumberFormat="1" applyFont="1" applyFill="1"/>
    <xf numFmtId="4" fontId="16" fillId="0" borderId="6" xfId="0" applyNumberFormat="1" applyFont="1" applyBorder="1" applyAlignment="1">
      <alignment horizontal="center" vertical="center" shrinkToFit="1"/>
    </xf>
    <xf numFmtId="10" fontId="27" fillId="2" borderId="6" xfId="0" applyNumberFormat="1" applyFont="1" applyFill="1" applyBorder="1" applyAlignment="1">
      <alignment vertical="center"/>
    </xf>
    <xf numFmtId="0" fontId="14" fillId="2" borderId="6" xfId="0" applyFont="1" applyFill="1" applyBorder="1" applyAlignment="1">
      <alignment horizontal="justify" vertical="center" wrapText="1"/>
    </xf>
    <xf numFmtId="4" fontId="19" fillId="0" borderId="6" xfId="0" applyNumberFormat="1" applyFont="1" applyBorder="1" applyAlignment="1">
      <alignment horizontal="center" vertical="center" shrinkToFit="1"/>
    </xf>
    <xf numFmtId="10" fontId="14" fillId="2" borderId="6" xfId="0" applyNumberFormat="1" applyFont="1" applyFill="1" applyBorder="1" applyAlignment="1">
      <alignment vertical="center"/>
    </xf>
    <xf numFmtId="0" fontId="17" fillId="2" borderId="6" xfId="0" applyFont="1" applyFill="1" applyBorder="1" applyAlignment="1">
      <alignment horizontal="justify" vertical="center" wrapText="1"/>
    </xf>
    <xf numFmtId="0" fontId="18" fillId="2" borderId="6" xfId="0" applyFont="1" applyFill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right" vertical="top" shrinkToFit="1"/>
    </xf>
    <xf numFmtId="0" fontId="2" fillId="2" borderId="0" xfId="0" applyFont="1" applyFill="1" applyAlignment="1">
      <alignment horizontal="center" vertical="center"/>
    </xf>
    <xf numFmtId="2" fontId="25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19" fillId="3" borderId="0" xfId="0" applyFont="1" applyFill="1" applyAlignment="1">
      <alignment horizontal="right" vertical="center"/>
    </xf>
    <xf numFmtId="164" fontId="14" fillId="3" borderId="0" xfId="0" applyNumberFormat="1" applyFont="1" applyFill="1" applyAlignment="1">
      <alignment vertical="center"/>
    </xf>
    <xf numFmtId="4" fontId="14" fillId="3" borderId="0" xfId="0" applyNumberFormat="1" applyFont="1" applyFill="1" applyAlignment="1">
      <alignment vertical="center"/>
    </xf>
    <xf numFmtId="164" fontId="16" fillId="2" borderId="0" xfId="0" applyNumberFormat="1" applyFont="1" applyFill="1"/>
    <xf numFmtId="10" fontId="16" fillId="0" borderId="0" xfId="0" applyNumberFormat="1" applyFont="1"/>
  </cellXfs>
  <cellStyles count="8">
    <cellStyle name="xl25" xfId="2" xr:uid="{00000000-0005-0000-0000-000000000000}"/>
    <cellStyle name="xl27" xfId="3" xr:uid="{00000000-0005-0000-0000-000001000000}"/>
    <cellStyle name="xl30" xfId="4" xr:uid="{00000000-0005-0000-0000-000002000000}"/>
    <cellStyle name="xl31" xfId="6" xr:uid="{00000000-0005-0000-0000-000003000000}"/>
    <cellStyle name="xl37" xfId="5" xr:uid="{00000000-0005-0000-0000-000004000000}"/>
    <cellStyle name="xl38" xfId="1" xr:uid="{00000000-0005-0000-0000-000005000000}"/>
    <cellStyle name="xl39" xfId="7" xr:uid="{00000000-0005-0000-0000-000006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view="pageBreakPreview" topLeftCell="A27" zoomScale="98" zoomScaleNormal="100" zoomScaleSheetLayoutView="98" workbookViewId="0">
      <selection activeCell="I29" sqref="I29"/>
    </sheetView>
  </sheetViews>
  <sheetFormatPr defaultColWidth="9" defaultRowHeight="12.75" x14ac:dyDescent="0.2"/>
  <cols>
    <col min="1" max="1" width="46.7109375" style="1" customWidth="1"/>
    <col min="2" max="2" width="21.140625" style="1" customWidth="1"/>
    <col min="3" max="3" width="10.140625" style="2" customWidth="1"/>
    <col min="4" max="4" width="11.42578125" style="3" bestFit="1" customWidth="1"/>
    <col min="5" max="5" width="10.85546875" style="3" customWidth="1"/>
    <col min="6" max="6" width="10.140625" style="1" customWidth="1"/>
    <col min="7" max="7" width="9.7109375" style="4" customWidth="1"/>
    <col min="8" max="8" width="7.42578125" style="82" customWidth="1"/>
    <col min="9" max="9" width="10.140625" style="4" bestFit="1" customWidth="1"/>
    <col min="10" max="10" width="42.85546875" style="4" bestFit="1" customWidth="1"/>
    <col min="11" max="11" width="9" style="4" bestFit="1" customWidth="1"/>
    <col min="12" max="16384" width="9" style="4"/>
  </cols>
  <sheetData>
    <row r="1" spans="1:10" x14ac:dyDescent="0.2">
      <c r="A1" s="5"/>
      <c r="C1" s="6"/>
      <c r="D1" s="7"/>
      <c r="E1" s="7"/>
      <c r="G1" s="1"/>
    </row>
    <row r="2" spans="1:10" ht="15.75" x14ac:dyDescent="0.2">
      <c r="A2" s="122" t="s">
        <v>104</v>
      </c>
      <c r="B2" s="122"/>
      <c r="C2" s="122"/>
      <c r="D2" s="122"/>
      <c r="E2" s="122"/>
      <c r="F2" s="122"/>
      <c r="G2" s="122"/>
      <c r="H2" s="122"/>
    </row>
    <row r="3" spans="1:10" x14ac:dyDescent="0.2">
      <c r="A3" s="124" t="s">
        <v>0</v>
      </c>
      <c r="B3" s="125"/>
      <c r="C3" s="125"/>
      <c r="D3" s="125"/>
      <c r="E3" s="125"/>
      <c r="F3" s="125"/>
      <c r="G3" s="125"/>
      <c r="H3" s="126"/>
    </row>
    <row r="4" spans="1:10" s="8" customFormat="1" ht="31.5" customHeight="1" x14ac:dyDescent="0.2">
      <c r="A4" s="9" t="s">
        <v>1</v>
      </c>
      <c r="B4" s="10" t="s">
        <v>2</v>
      </c>
      <c r="C4" s="11" t="s">
        <v>3</v>
      </c>
      <c r="D4" s="12" t="s">
        <v>4</v>
      </c>
      <c r="E4" s="12" t="s">
        <v>5</v>
      </c>
      <c r="F4" s="13" t="s">
        <v>6</v>
      </c>
      <c r="G4" s="13" t="s">
        <v>7</v>
      </c>
      <c r="H4" s="90" t="s">
        <v>105</v>
      </c>
    </row>
    <row r="5" spans="1:10" x14ac:dyDescent="0.2">
      <c r="A5" s="14" t="s">
        <v>8</v>
      </c>
      <c r="B5" s="15" t="s">
        <v>9</v>
      </c>
      <c r="C5" s="42">
        <f>C6+C12</f>
        <v>1679194.6261200001</v>
      </c>
      <c r="D5" s="42">
        <f t="shared" ref="D5:E5" si="0">D6+D12</f>
        <v>513906.07489000005</v>
      </c>
      <c r="E5" s="42">
        <f t="shared" si="0"/>
        <v>777957.32971000008</v>
      </c>
      <c r="F5" s="16">
        <f t="shared" ref="F5:F11" si="1">E5/D5*100</f>
        <v>151.38122853996606</v>
      </c>
      <c r="G5" s="17">
        <f t="shared" ref="G5:G11" si="2">E5/C5*100</f>
        <v>46.32919362704088</v>
      </c>
      <c r="H5" s="83">
        <f>E5/E32</f>
        <v>0.28522313518173836</v>
      </c>
      <c r="J5" s="18"/>
    </row>
    <row r="6" spans="1:10" x14ac:dyDescent="0.2">
      <c r="A6" s="19" t="s">
        <v>10</v>
      </c>
      <c r="B6" s="15"/>
      <c r="C6" s="42">
        <f>C7+C8+C9+C10+C11</f>
        <v>1516924.5260000001</v>
      </c>
      <c r="D6" s="42">
        <f t="shared" ref="D6:E6" si="3">D7+D8+D9+D10+D11</f>
        <v>403753.17471000005</v>
      </c>
      <c r="E6" s="42">
        <f t="shared" si="3"/>
        <v>661802.81914000004</v>
      </c>
      <c r="F6" s="16">
        <f t="shared" si="1"/>
        <v>163.91272207713209</v>
      </c>
      <c r="G6" s="17">
        <f t="shared" si="2"/>
        <v>43.627933215973329</v>
      </c>
      <c r="H6" s="83">
        <f>E6/E32</f>
        <v>0.24263731150600326</v>
      </c>
      <c r="J6" s="44"/>
    </row>
    <row r="7" spans="1:10" x14ac:dyDescent="0.2">
      <c r="A7" s="20" t="s">
        <v>11</v>
      </c>
      <c r="B7" s="21" t="s">
        <v>12</v>
      </c>
      <c r="C7" s="22">
        <v>1420140.7450000001</v>
      </c>
      <c r="D7" s="22">
        <v>353590.55809000001</v>
      </c>
      <c r="E7" s="22">
        <v>607545.78668000002</v>
      </c>
      <c r="F7" s="23">
        <f t="shared" si="1"/>
        <v>171.82183539113632</v>
      </c>
      <c r="G7" s="24">
        <f t="shared" si="2"/>
        <v>42.780674297180312</v>
      </c>
      <c r="H7" s="84">
        <f>E7/E32</f>
        <v>0.22274501110224293</v>
      </c>
    </row>
    <row r="8" spans="1:10" ht="24" x14ac:dyDescent="0.2">
      <c r="A8" s="25" t="s">
        <v>13</v>
      </c>
      <c r="B8" s="21" t="s">
        <v>14</v>
      </c>
      <c r="C8" s="81">
        <v>11044.048000000001</v>
      </c>
      <c r="D8" s="81">
        <v>4619.9214199999997</v>
      </c>
      <c r="E8" s="81">
        <v>4390.0758100000003</v>
      </c>
      <c r="F8" s="23">
        <f t="shared" si="1"/>
        <v>95.024902176799372</v>
      </c>
      <c r="G8" s="24">
        <f t="shared" si="2"/>
        <v>39.750604216859614</v>
      </c>
      <c r="H8" s="84">
        <f>E8/E32</f>
        <v>1.6095371023504275E-3</v>
      </c>
    </row>
    <row r="9" spans="1:10" x14ac:dyDescent="0.2">
      <c r="A9" s="20" t="s">
        <v>15</v>
      </c>
      <c r="B9" s="21" t="s">
        <v>16</v>
      </c>
      <c r="C9" s="81">
        <v>45651.34</v>
      </c>
      <c r="D9" s="81">
        <v>27946.609789999999</v>
      </c>
      <c r="E9" s="81">
        <v>29900.995419999999</v>
      </c>
      <c r="F9" s="23">
        <f t="shared" si="1"/>
        <v>106.9932834239498</v>
      </c>
      <c r="G9" s="24">
        <f t="shared" si="2"/>
        <v>65.498614980414587</v>
      </c>
      <c r="H9" s="84">
        <f>E9/E32</f>
        <v>1.0962626525964298E-2</v>
      </c>
      <c r="I9" s="18"/>
    </row>
    <row r="10" spans="1:10" x14ac:dyDescent="0.2">
      <c r="A10" s="20" t="s">
        <v>17</v>
      </c>
      <c r="B10" s="21" t="s">
        <v>18</v>
      </c>
      <c r="C10" s="81">
        <v>24846.76</v>
      </c>
      <c r="D10" s="81">
        <v>2439.4524099999999</v>
      </c>
      <c r="E10" s="81">
        <v>2439.4524099999999</v>
      </c>
      <c r="F10" s="23">
        <f t="shared" si="1"/>
        <v>100</v>
      </c>
      <c r="G10" s="24">
        <f t="shared" si="2"/>
        <v>9.8179899914516024</v>
      </c>
      <c r="H10" s="84">
        <f>E10/E32</f>
        <v>8.9437844202357099E-4</v>
      </c>
    </row>
    <row r="11" spans="1:10" x14ac:dyDescent="0.2">
      <c r="A11" s="20" t="s">
        <v>19</v>
      </c>
      <c r="B11" s="21" t="s">
        <v>20</v>
      </c>
      <c r="C11" s="81">
        <v>15241.633</v>
      </c>
      <c r="D11" s="81">
        <v>15156.633</v>
      </c>
      <c r="E11" s="81">
        <v>17526.508819999999</v>
      </c>
      <c r="F11" s="23">
        <f t="shared" si="1"/>
        <v>115.63589894932468</v>
      </c>
      <c r="G11" s="24">
        <f t="shared" si="2"/>
        <v>114.99101716987936</v>
      </c>
      <c r="H11" s="83">
        <f>E11/E32</f>
        <v>6.4257583334220384E-3</v>
      </c>
    </row>
    <row r="12" spans="1:10" s="49" customFormat="1" x14ac:dyDescent="0.2">
      <c r="A12" s="116" t="s">
        <v>21</v>
      </c>
      <c r="B12" s="46"/>
      <c r="C12" s="117">
        <f>C13+C14+C15+C16+C17+C18</f>
        <v>162270.10011999996</v>
      </c>
      <c r="D12" s="117">
        <f t="shared" ref="D12:E12" si="4">D13+D14+D15+D16+D17+D18</f>
        <v>110152.90018</v>
      </c>
      <c r="E12" s="117">
        <f t="shared" si="4"/>
        <v>116154.51057</v>
      </c>
      <c r="F12" s="47">
        <f t="shared" ref="F12:F17" si="5">E12/D12*100</f>
        <v>105.44843611034554</v>
      </c>
      <c r="G12" s="48">
        <f t="shared" ref="G12:G17" si="6">E12/C12*100</f>
        <v>71.580969312339647</v>
      </c>
      <c r="H12" s="118">
        <f>E12/E32</f>
        <v>4.2585823675735088E-2</v>
      </c>
    </row>
    <row r="13" spans="1:10" s="49" customFormat="1" ht="24" x14ac:dyDescent="0.2">
      <c r="A13" s="119" t="s">
        <v>22</v>
      </c>
      <c r="B13" s="120" t="s">
        <v>113</v>
      </c>
      <c r="C13" s="114">
        <v>105391.85264</v>
      </c>
      <c r="D13" s="114">
        <v>56780.535239999997</v>
      </c>
      <c r="E13" s="114">
        <v>58461.38336</v>
      </c>
      <c r="F13" s="53">
        <f t="shared" si="5"/>
        <v>102.96025409569563</v>
      </c>
      <c r="G13" s="54">
        <f t="shared" si="6"/>
        <v>55.470495959202637</v>
      </c>
      <c r="H13" s="118">
        <f>E13/E32</f>
        <v>2.1433745029713253E-2</v>
      </c>
    </row>
    <row r="14" spans="1:10" s="49" customFormat="1" x14ac:dyDescent="0.2">
      <c r="A14" s="55" t="s">
        <v>23</v>
      </c>
      <c r="B14" s="51" t="s">
        <v>114</v>
      </c>
      <c r="C14" s="114">
        <v>43406.883040000001</v>
      </c>
      <c r="D14" s="114">
        <v>42798.93073</v>
      </c>
      <c r="E14" s="114">
        <v>45326.205529999999</v>
      </c>
      <c r="F14" s="53">
        <f t="shared" si="5"/>
        <v>105.90499518771506</v>
      </c>
      <c r="G14" s="54">
        <f t="shared" si="6"/>
        <v>104.42170078932256</v>
      </c>
      <c r="H14" s="118">
        <f>E14/E32</f>
        <v>1.6617983986316656E-2</v>
      </c>
    </row>
    <row r="15" spans="1:10" s="49" customFormat="1" ht="24" x14ac:dyDescent="0.2">
      <c r="A15" s="55" t="s">
        <v>24</v>
      </c>
      <c r="B15" s="51" t="s">
        <v>115</v>
      </c>
      <c r="C15" s="114">
        <v>3823.0169999999998</v>
      </c>
      <c r="D15" s="114">
        <v>3578.2957000000001</v>
      </c>
      <c r="E15" s="114">
        <v>5079.3984399999999</v>
      </c>
      <c r="F15" s="53">
        <f t="shared" si="5"/>
        <v>141.95021501437122</v>
      </c>
      <c r="G15" s="54">
        <f t="shared" si="6"/>
        <v>132.86361112179205</v>
      </c>
      <c r="H15" s="118">
        <f>E15/E32</f>
        <v>1.8622640247301062E-3</v>
      </c>
    </row>
    <row r="16" spans="1:10" s="49" customFormat="1" x14ac:dyDescent="0.2">
      <c r="A16" s="55" t="s">
        <v>25</v>
      </c>
      <c r="B16" s="51" t="s">
        <v>116</v>
      </c>
      <c r="C16" s="114">
        <v>3694.6779000000001</v>
      </c>
      <c r="D16" s="114">
        <v>2462.39615</v>
      </c>
      <c r="E16" s="114">
        <v>2462.39615</v>
      </c>
      <c r="F16" s="63">
        <f t="shared" si="5"/>
        <v>100</v>
      </c>
      <c r="G16" s="64">
        <f t="shared" si="6"/>
        <v>66.647112864696538</v>
      </c>
      <c r="H16" s="118">
        <f>E16/E32</f>
        <v>9.0279032427684853E-4</v>
      </c>
    </row>
    <row r="17" spans="1:11" s="49" customFormat="1" x14ac:dyDescent="0.2">
      <c r="A17" s="55" t="s">
        <v>26</v>
      </c>
      <c r="B17" s="51" t="s">
        <v>117</v>
      </c>
      <c r="C17" s="114">
        <v>5100.0113499999998</v>
      </c>
      <c r="D17" s="114">
        <v>3679.0841700000001</v>
      </c>
      <c r="E17" s="114">
        <v>3994.5475799999999</v>
      </c>
      <c r="F17" s="63">
        <f t="shared" si="5"/>
        <v>108.57450918281111</v>
      </c>
      <c r="G17" s="64">
        <f t="shared" si="6"/>
        <v>78.324288043006035</v>
      </c>
      <c r="H17" s="118">
        <f>E17/E32</f>
        <v>1.4645242623074683E-3</v>
      </c>
    </row>
    <row r="18" spans="1:11" s="49" customFormat="1" x14ac:dyDescent="0.2">
      <c r="A18" s="50" t="s">
        <v>27</v>
      </c>
      <c r="B18" s="51" t="s">
        <v>118</v>
      </c>
      <c r="C18" s="114">
        <v>853.65818999999999</v>
      </c>
      <c r="D18" s="114">
        <v>853.65818999999999</v>
      </c>
      <c r="E18" s="114">
        <v>830.57951000000003</v>
      </c>
      <c r="F18" s="63">
        <v>0</v>
      </c>
      <c r="G18" s="64">
        <v>0</v>
      </c>
      <c r="H18" s="118">
        <f>E18/E32</f>
        <v>3.0451604839075382E-4</v>
      </c>
    </row>
    <row r="19" spans="1:11" s="49" customFormat="1" x14ac:dyDescent="0.2">
      <c r="A19" s="45" t="s">
        <v>28</v>
      </c>
      <c r="B19" s="46" t="s">
        <v>94</v>
      </c>
      <c r="C19" s="70">
        <f>C20+C25</f>
        <v>4317352.2406400004</v>
      </c>
      <c r="D19" s="70">
        <f t="shared" ref="D19" si="7">D20+D25</f>
        <v>1950860.3536399999</v>
      </c>
      <c r="E19" s="70">
        <f>E20+E25+E26</f>
        <v>1949582.0377200001</v>
      </c>
      <c r="F19" s="47">
        <f t="shared" ref="F19:F25" si="8">E19/D19*100</f>
        <v>99.934474247856102</v>
      </c>
      <c r="G19" s="48">
        <f t="shared" ref="G19:G25" si="9">E19/C19*100</f>
        <v>45.156890822301676</v>
      </c>
      <c r="H19" s="118">
        <f>E19/E32</f>
        <v>0.71477686481826164</v>
      </c>
    </row>
    <row r="20" spans="1:11" s="49" customFormat="1" ht="24" x14ac:dyDescent="0.2">
      <c r="A20" s="45" t="s">
        <v>29</v>
      </c>
      <c r="B20" s="46" t="s">
        <v>95</v>
      </c>
      <c r="C20" s="70">
        <f>C21+C22+C23+C24</f>
        <v>4259609.057</v>
      </c>
      <c r="D20" s="70">
        <f t="shared" ref="D20:E20" si="10">D21+D22+D23+D24</f>
        <v>1893117.17</v>
      </c>
      <c r="E20" s="70">
        <f t="shared" si="10"/>
        <v>1893117.17</v>
      </c>
      <c r="F20" s="47">
        <f t="shared" si="8"/>
        <v>100</v>
      </c>
      <c r="G20" s="48">
        <f t="shared" si="9"/>
        <v>44.44344879230075</v>
      </c>
      <c r="H20" s="118">
        <f>E20/E32</f>
        <v>0.69407510395854444</v>
      </c>
    </row>
    <row r="21" spans="1:11" s="49" customFormat="1" ht="24" x14ac:dyDescent="0.2">
      <c r="A21" s="50" t="s">
        <v>30</v>
      </c>
      <c r="B21" s="51" t="s">
        <v>96</v>
      </c>
      <c r="C21" s="52">
        <v>720428.35699999996</v>
      </c>
      <c r="D21" s="52">
        <v>244704</v>
      </c>
      <c r="E21" s="52">
        <v>244704</v>
      </c>
      <c r="F21" s="53">
        <f t="shared" si="8"/>
        <v>100</v>
      </c>
      <c r="G21" s="54">
        <f t="shared" si="9"/>
        <v>33.966458652320931</v>
      </c>
      <c r="H21" s="118">
        <f>E21/E32</f>
        <v>8.9716028638138476E-2</v>
      </c>
    </row>
    <row r="22" spans="1:11" s="49" customFormat="1" ht="24" x14ac:dyDescent="0.2">
      <c r="A22" s="55" t="s">
        <v>31</v>
      </c>
      <c r="B22" s="56" t="s">
        <v>97</v>
      </c>
      <c r="C22" s="52">
        <v>1532710.84</v>
      </c>
      <c r="D22" s="52">
        <v>530460.77</v>
      </c>
      <c r="E22" s="52">
        <v>530460.77</v>
      </c>
      <c r="F22" s="53">
        <f t="shared" si="8"/>
        <v>100</v>
      </c>
      <c r="G22" s="54">
        <f t="shared" si="9"/>
        <v>34.609318088988005</v>
      </c>
      <c r="H22" s="118">
        <f>E22/E32</f>
        <v>0.19448326808196428</v>
      </c>
    </row>
    <row r="23" spans="1:11" s="49" customFormat="1" ht="24" x14ac:dyDescent="0.2">
      <c r="A23" s="55" t="s">
        <v>32</v>
      </c>
      <c r="B23" s="51" t="s">
        <v>98</v>
      </c>
      <c r="C23" s="52">
        <v>1832522.31</v>
      </c>
      <c r="D23" s="52">
        <v>1038082.63</v>
      </c>
      <c r="E23" s="52">
        <v>1038082.63</v>
      </c>
      <c r="F23" s="53">
        <f t="shared" si="8"/>
        <v>100</v>
      </c>
      <c r="G23" s="54">
        <f t="shared" si="9"/>
        <v>56.647748534095612</v>
      </c>
      <c r="H23" s="118">
        <f>E23/E32</f>
        <v>0.38059308781970919</v>
      </c>
    </row>
    <row r="24" spans="1:11" s="49" customFormat="1" x14ac:dyDescent="0.2">
      <c r="A24" s="55" t="s">
        <v>33</v>
      </c>
      <c r="B24" s="51" t="s">
        <v>99</v>
      </c>
      <c r="C24" s="52">
        <v>173947.55</v>
      </c>
      <c r="D24" s="52">
        <v>79869.77</v>
      </c>
      <c r="E24" s="52">
        <v>79869.77</v>
      </c>
      <c r="F24" s="53">
        <f t="shared" si="8"/>
        <v>100</v>
      </c>
      <c r="G24" s="54">
        <f t="shared" si="9"/>
        <v>45.916007440173786</v>
      </c>
      <c r="H24" s="118">
        <f>E24/E32</f>
        <v>2.9282719418732565E-2</v>
      </c>
    </row>
    <row r="25" spans="1:11" s="49" customFormat="1" ht="61.5" customHeight="1" x14ac:dyDescent="0.2">
      <c r="A25" s="45" t="s">
        <v>34</v>
      </c>
      <c r="B25" s="46" t="s">
        <v>100</v>
      </c>
      <c r="C25" s="70">
        <v>57743.183640000003</v>
      </c>
      <c r="D25" s="70">
        <v>57743.183640000003</v>
      </c>
      <c r="E25" s="70">
        <v>100032.36</v>
      </c>
      <c r="F25" s="47">
        <f t="shared" si="8"/>
        <v>173.23665529710303</v>
      </c>
      <c r="G25" s="48">
        <f t="shared" si="9"/>
        <v>173.23665529710303</v>
      </c>
      <c r="H25" s="118">
        <f>E25/E32</f>
        <v>3.6674946361729181E-2</v>
      </c>
    </row>
    <row r="26" spans="1:11" s="49" customFormat="1" ht="34.5" customHeight="1" x14ac:dyDescent="0.2">
      <c r="A26" s="45" t="s">
        <v>35</v>
      </c>
      <c r="B26" s="46" t="s">
        <v>101</v>
      </c>
      <c r="C26" s="57">
        <v>0</v>
      </c>
      <c r="D26" s="43">
        <v>0</v>
      </c>
      <c r="E26" s="70">
        <f>E27+E28+E29+E30+E31</f>
        <v>-43567.492279999999</v>
      </c>
      <c r="F26" s="58">
        <v>0</v>
      </c>
      <c r="G26" s="59">
        <v>0</v>
      </c>
      <c r="H26" s="118">
        <f>E26/E32</f>
        <v>-1.5973185502012051E-2</v>
      </c>
    </row>
    <row r="27" spans="1:11" s="49" customFormat="1" ht="132" x14ac:dyDescent="0.2">
      <c r="A27" s="55" t="s">
        <v>108</v>
      </c>
      <c r="B27" s="60" t="s">
        <v>109</v>
      </c>
      <c r="C27" s="61">
        <v>0</v>
      </c>
      <c r="D27" s="62">
        <v>0</v>
      </c>
      <c r="E27" s="71">
        <v>-107.90971999999999</v>
      </c>
      <c r="F27" s="63">
        <v>0</v>
      </c>
      <c r="G27" s="64">
        <v>0</v>
      </c>
      <c r="H27" s="118">
        <f>E27/E32</f>
        <v>-3.9563029332800051E-5</v>
      </c>
    </row>
    <row r="28" spans="1:11" s="49" customFormat="1" ht="60" x14ac:dyDescent="0.2">
      <c r="A28" s="55" t="s">
        <v>36</v>
      </c>
      <c r="B28" s="60" t="s">
        <v>102</v>
      </c>
      <c r="C28" s="61">
        <v>0</v>
      </c>
      <c r="D28" s="62">
        <v>0</v>
      </c>
      <c r="E28" s="71">
        <v>-21.49335</v>
      </c>
      <c r="F28" s="63">
        <v>0</v>
      </c>
      <c r="G28" s="64">
        <v>0</v>
      </c>
      <c r="H28" s="118">
        <f>E28/E32</f>
        <v>-7.8801245755260787E-6</v>
      </c>
    </row>
    <row r="29" spans="1:11" s="49" customFormat="1" ht="36" x14ac:dyDescent="0.2">
      <c r="A29" s="55" t="s">
        <v>37</v>
      </c>
      <c r="B29" s="60" t="s">
        <v>103</v>
      </c>
      <c r="C29" s="61">
        <v>0</v>
      </c>
      <c r="D29" s="62">
        <v>0</v>
      </c>
      <c r="E29" s="71">
        <v>-1352.37</v>
      </c>
      <c r="F29" s="63">
        <v>0</v>
      </c>
      <c r="G29" s="64">
        <v>0</v>
      </c>
      <c r="H29" s="118">
        <f>E29/E32</f>
        <v>-4.9582052459035944E-4</v>
      </c>
      <c r="I29" s="92"/>
    </row>
    <row r="30" spans="1:11" s="49" customFormat="1" ht="72" x14ac:dyDescent="0.2">
      <c r="A30" s="55" t="s">
        <v>110</v>
      </c>
      <c r="B30" s="60" t="s">
        <v>111</v>
      </c>
      <c r="C30" s="61">
        <v>0</v>
      </c>
      <c r="D30" s="62">
        <v>0</v>
      </c>
      <c r="E30" s="71">
        <v>-38.777140000000003</v>
      </c>
      <c r="F30" s="63">
        <v>0</v>
      </c>
      <c r="G30" s="64">
        <v>0</v>
      </c>
      <c r="H30" s="118">
        <f>E30/E32</f>
        <v>-1.4216894708484967E-5</v>
      </c>
    </row>
    <row r="31" spans="1:11" s="49" customFormat="1" ht="48" x14ac:dyDescent="0.2">
      <c r="A31" s="55" t="s">
        <v>106</v>
      </c>
      <c r="B31" s="60" t="s">
        <v>107</v>
      </c>
      <c r="C31" s="61">
        <v>0</v>
      </c>
      <c r="D31" s="62">
        <v>0</v>
      </c>
      <c r="E31" s="71">
        <v>-42046.942069999997</v>
      </c>
      <c r="F31" s="63">
        <v>0</v>
      </c>
      <c r="G31" s="64">
        <v>0</v>
      </c>
      <c r="H31" s="118">
        <f>E31/E32</f>
        <v>-1.5415704928804881E-2</v>
      </c>
    </row>
    <row r="32" spans="1:11" s="67" customFormat="1" x14ac:dyDescent="0.25">
      <c r="A32" s="65" t="s">
        <v>38</v>
      </c>
      <c r="B32" s="66"/>
      <c r="C32" s="121">
        <f>C5+C19</f>
        <v>5996546.8667600006</v>
      </c>
      <c r="D32" s="121">
        <f t="shared" ref="D32:E32" si="11">D5+D19</f>
        <v>2464766.4285300002</v>
      </c>
      <c r="E32" s="121">
        <f t="shared" si="11"/>
        <v>2727539.3674300001</v>
      </c>
      <c r="F32" s="47">
        <f>E32/D32*100</f>
        <v>110.66116999397462</v>
      </c>
      <c r="G32" s="48">
        <f>E32/C32*100</f>
        <v>45.485167180953248</v>
      </c>
      <c r="H32" s="118">
        <f>E32/E32</f>
        <v>1</v>
      </c>
      <c r="J32" s="68"/>
      <c r="K32" s="68"/>
    </row>
    <row r="33" spans="1:9" s="69" customFormat="1" ht="23.25" customHeight="1" x14ac:dyDescent="0.2">
      <c r="A33" s="78"/>
      <c r="B33" s="78"/>
      <c r="C33" s="79"/>
      <c r="D33" s="80"/>
      <c r="E33" s="80"/>
      <c r="F33" s="78"/>
      <c r="G33" s="78"/>
      <c r="H33" s="115"/>
    </row>
    <row r="34" spans="1:9" s="49" customFormat="1" x14ac:dyDescent="0.2">
      <c r="A34" s="129" t="s">
        <v>39</v>
      </c>
      <c r="B34" s="129"/>
      <c r="C34" s="130">
        <f>C32-C54</f>
        <v>-296743.34183999989</v>
      </c>
      <c r="D34" s="130">
        <f>D32-D54</f>
        <v>-543549.29010999994</v>
      </c>
      <c r="E34" s="131">
        <f>E32-E54</f>
        <v>-250021.28465999989</v>
      </c>
      <c r="F34" s="132"/>
      <c r="H34" s="133"/>
    </row>
    <row r="35" spans="1:9" x14ac:dyDescent="0.2">
      <c r="C35" s="3"/>
      <c r="G35" s="1"/>
    </row>
    <row r="36" spans="1:9" x14ac:dyDescent="0.2">
      <c r="A36" s="127" t="s">
        <v>40</v>
      </c>
      <c r="B36" s="127"/>
      <c r="C36" s="127"/>
      <c r="D36" s="127"/>
      <c r="E36" s="127"/>
      <c r="F36" s="127"/>
      <c r="G36" s="127"/>
      <c r="H36" s="127"/>
    </row>
    <row r="37" spans="1:9" x14ac:dyDescent="0.2">
      <c r="A37" s="128" t="s">
        <v>0</v>
      </c>
      <c r="B37" s="128"/>
      <c r="C37" s="128"/>
      <c r="D37" s="128"/>
      <c r="E37" s="128"/>
      <c r="F37" s="128"/>
      <c r="G37" s="128"/>
      <c r="H37" s="128"/>
    </row>
    <row r="38" spans="1:9" ht="6" customHeight="1" x14ac:dyDescent="0.2">
      <c r="A38" s="27"/>
      <c r="B38" s="28"/>
      <c r="C38" s="29"/>
      <c r="D38" s="29"/>
      <c r="E38" s="29"/>
      <c r="F38" s="30"/>
      <c r="G38" s="30"/>
      <c r="H38" s="85"/>
    </row>
    <row r="39" spans="1:9" x14ac:dyDescent="0.2">
      <c r="A39" s="31" t="s">
        <v>41</v>
      </c>
      <c r="B39" s="32">
        <f>C39/C54*100</f>
        <v>97.023056504465927</v>
      </c>
      <c r="C39" s="33">
        <f>C67</f>
        <v>6105942.5150800003</v>
      </c>
      <c r="D39" s="33">
        <f>D67</f>
        <v>2913227.6474700002</v>
      </c>
      <c r="E39" s="33">
        <f>E67</f>
        <v>2891597.2636600002</v>
      </c>
      <c r="F39" s="34">
        <f>E39/D39*100</f>
        <v>99.257511378186152</v>
      </c>
      <c r="G39" s="34">
        <f>E39/C39*100</f>
        <v>47.357099358838532</v>
      </c>
      <c r="H39" s="113">
        <f>E39/E54</f>
        <v>0.97112959281965905</v>
      </c>
      <c r="I39" s="28"/>
    </row>
    <row r="40" spans="1:9" x14ac:dyDescent="0.2">
      <c r="A40" s="1" t="s">
        <v>42</v>
      </c>
      <c r="B40" s="32">
        <f>C40/C54*100</f>
        <v>2.9769434955340697</v>
      </c>
      <c r="C40" s="35">
        <f>C54-C39</f>
        <v>187347.6935200002</v>
      </c>
      <c r="D40" s="35">
        <f>D54-D39</f>
        <v>95088.071169999894</v>
      </c>
      <c r="E40" s="35">
        <f>E54-E39</f>
        <v>85963.388429999817</v>
      </c>
      <c r="F40" s="36">
        <f>E40/D40*100</f>
        <v>90.403966945878182</v>
      </c>
      <c r="G40" s="36">
        <f>E40/C40*100</f>
        <v>45.88441246052642</v>
      </c>
      <c r="H40" s="86">
        <f>E40/E54</f>
        <v>2.8870407180340951E-2</v>
      </c>
      <c r="I40" s="28"/>
    </row>
    <row r="42" spans="1:9" s="8" customFormat="1" ht="31.5" x14ac:dyDescent="0.2">
      <c r="A42" s="37" t="s">
        <v>43</v>
      </c>
      <c r="B42" s="13" t="s">
        <v>44</v>
      </c>
      <c r="C42" s="38" t="s">
        <v>45</v>
      </c>
      <c r="D42" s="39" t="s">
        <v>46</v>
      </c>
      <c r="E42" s="39" t="s">
        <v>47</v>
      </c>
      <c r="F42" s="13" t="s">
        <v>6</v>
      </c>
      <c r="G42" s="13" t="s">
        <v>7</v>
      </c>
      <c r="H42" s="90" t="s">
        <v>105</v>
      </c>
    </row>
    <row r="43" spans="1:9" x14ac:dyDescent="0.2">
      <c r="A43" s="40" t="s">
        <v>48</v>
      </c>
      <c r="B43" s="41" t="s">
        <v>49</v>
      </c>
      <c r="C43" s="93">
        <v>364095.28457999998</v>
      </c>
      <c r="D43" s="93">
        <v>173154.91690000001</v>
      </c>
      <c r="E43" s="93">
        <v>159699.3076</v>
      </c>
      <c r="F43" s="53">
        <f>E43/D43*100</f>
        <v>92.229149745848176</v>
      </c>
      <c r="G43" s="54">
        <f>E43/C43*100</f>
        <v>43.861954373899735</v>
      </c>
      <c r="H43" s="87">
        <f>E43/E54</f>
        <v>5.3634275254109222E-2</v>
      </c>
    </row>
    <row r="44" spans="1:9" ht="24" x14ac:dyDescent="0.2">
      <c r="A44" s="40" t="s">
        <v>50</v>
      </c>
      <c r="B44" s="41" t="s">
        <v>51</v>
      </c>
      <c r="C44" s="26">
        <v>21791.331330000001</v>
      </c>
      <c r="D44" s="26">
        <v>11638.188539999999</v>
      </c>
      <c r="E44" s="26">
        <v>10454.48336</v>
      </c>
      <c r="F44" s="53">
        <f t="shared" ref="F44:F52" si="12">E44/D44*100</f>
        <v>89.829128683285631</v>
      </c>
      <c r="G44" s="54">
        <f t="shared" ref="G44:G52" si="13">E44/C44*100</f>
        <v>47.975422894916811</v>
      </c>
      <c r="H44" s="87">
        <f>E44/E54</f>
        <v>3.5110899765087313E-3</v>
      </c>
    </row>
    <row r="45" spans="1:9" x14ac:dyDescent="0.2">
      <c r="A45" s="40" t="s">
        <v>52</v>
      </c>
      <c r="B45" s="41" t="s">
        <v>53</v>
      </c>
      <c r="C45" s="26">
        <v>1463412.12891</v>
      </c>
      <c r="D45" s="26">
        <v>569564.46091000002</v>
      </c>
      <c r="E45" s="26">
        <v>564990.52501999994</v>
      </c>
      <c r="F45" s="53">
        <f t="shared" ref="F45" si="14">E45/D45*100</f>
        <v>99.196941487063256</v>
      </c>
      <c r="G45" s="54">
        <f t="shared" ref="G45" si="15">E45/C45*100</f>
        <v>38.607751969421251</v>
      </c>
      <c r="H45" s="87">
        <f>E45/E54</f>
        <v>0.1897494597208032</v>
      </c>
    </row>
    <row r="46" spans="1:9" x14ac:dyDescent="0.2">
      <c r="A46" s="40" t="s">
        <v>54</v>
      </c>
      <c r="B46" s="41" t="s">
        <v>55</v>
      </c>
      <c r="C46" s="26">
        <v>517589.03380999999</v>
      </c>
      <c r="D46" s="26">
        <v>147386.51852000001</v>
      </c>
      <c r="E46" s="26">
        <v>139691.35584</v>
      </c>
      <c r="F46" s="53">
        <f t="shared" si="12"/>
        <v>94.77892363747246</v>
      </c>
      <c r="G46" s="54">
        <f t="shared" si="13"/>
        <v>26.988855388168602</v>
      </c>
      <c r="H46" s="87">
        <f>E46/E54</f>
        <v>4.6914697016145847E-2</v>
      </c>
    </row>
    <row r="47" spans="1:9" s="49" customFormat="1" x14ac:dyDescent="0.2">
      <c r="A47" s="72" t="s">
        <v>56</v>
      </c>
      <c r="B47" s="73" t="s">
        <v>57</v>
      </c>
      <c r="C47" s="52">
        <v>111874.35716</v>
      </c>
      <c r="D47" s="52">
        <v>7037.0158300000003</v>
      </c>
      <c r="E47" s="52">
        <v>6107.6928900000003</v>
      </c>
      <c r="F47" s="53">
        <v>0</v>
      </c>
      <c r="G47" s="54">
        <f t="shared" si="13"/>
        <v>5.4594216628793015</v>
      </c>
      <c r="H47" s="88">
        <f>E47/E54</f>
        <v>2.051240462797259E-3</v>
      </c>
    </row>
    <row r="48" spans="1:9" s="49" customFormat="1" x14ac:dyDescent="0.2">
      <c r="A48" s="72" t="s">
        <v>58</v>
      </c>
      <c r="B48" s="73" t="s">
        <v>59</v>
      </c>
      <c r="C48" s="52">
        <v>3234317.2178699998</v>
      </c>
      <c r="D48" s="52">
        <v>1827913.6195100001</v>
      </c>
      <c r="E48" s="52">
        <v>1826850.90417</v>
      </c>
      <c r="F48" s="53">
        <f t="shared" si="12"/>
        <v>99.941861840261083</v>
      </c>
      <c r="G48" s="54">
        <f t="shared" si="13"/>
        <v>56.483355871107022</v>
      </c>
      <c r="H48" s="88">
        <f>E48/E54</f>
        <v>0.61353944306313379</v>
      </c>
    </row>
    <row r="49" spans="1:8" s="49" customFormat="1" x14ac:dyDescent="0.2">
      <c r="A49" s="72" t="s">
        <v>60</v>
      </c>
      <c r="B49" s="73" t="s">
        <v>61</v>
      </c>
      <c r="C49" s="52">
        <v>421271.39733000001</v>
      </c>
      <c r="D49" s="52">
        <v>198203.12797</v>
      </c>
      <c r="E49" s="52">
        <v>198093.12797</v>
      </c>
      <c r="F49" s="53">
        <f t="shared" si="12"/>
        <v>99.944501380413811</v>
      </c>
      <c r="G49" s="54">
        <f t="shared" si="13"/>
        <v>47.022686378782353</v>
      </c>
      <c r="H49" s="88">
        <f>E49/E54</f>
        <v>6.6528662591962689E-2</v>
      </c>
    </row>
    <row r="50" spans="1:8" s="49" customFormat="1" x14ac:dyDescent="0.2">
      <c r="A50" s="72" t="s">
        <v>62</v>
      </c>
      <c r="B50" s="73" t="s">
        <v>63</v>
      </c>
      <c r="C50" s="52">
        <v>121678.74922</v>
      </c>
      <c r="D50" s="52">
        <v>56496.328289999998</v>
      </c>
      <c r="E50" s="52">
        <v>54870.508070000003</v>
      </c>
      <c r="F50" s="53">
        <f t="shared" si="12"/>
        <v>97.122255075312978</v>
      </c>
      <c r="G50" s="54">
        <f t="shared" si="13"/>
        <v>45.094569447613196</v>
      </c>
      <c r="H50" s="88">
        <f>E50/E54</f>
        <v>1.8428006842273883E-2</v>
      </c>
    </row>
    <row r="51" spans="1:8" s="49" customFormat="1" x14ac:dyDescent="0.2">
      <c r="A51" s="72" t="s">
        <v>64</v>
      </c>
      <c r="B51" s="73" t="s">
        <v>65</v>
      </c>
      <c r="C51" s="52">
        <v>15750.75446</v>
      </c>
      <c r="D51" s="52">
        <v>5983.7574699999996</v>
      </c>
      <c r="E51" s="52">
        <v>5864.9624700000004</v>
      </c>
      <c r="F51" s="53">
        <f t="shared" si="12"/>
        <v>98.014708975161739</v>
      </c>
      <c r="G51" s="54">
        <f t="shared" si="13"/>
        <v>37.23607326172489</v>
      </c>
      <c r="H51" s="88">
        <f>E51/E54</f>
        <v>1.9697205717315227E-3</v>
      </c>
    </row>
    <row r="52" spans="1:8" s="49" customFormat="1" x14ac:dyDescent="0.2">
      <c r="A52" s="72" t="s">
        <v>66</v>
      </c>
      <c r="B52" s="73" t="s">
        <v>67</v>
      </c>
      <c r="C52" s="52">
        <v>21509.95393</v>
      </c>
      <c r="D52" s="52">
        <v>10937.7847</v>
      </c>
      <c r="E52" s="52">
        <v>10937.7847</v>
      </c>
      <c r="F52" s="53">
        <f t="shared" si="12"/>
        <v>100</v>
      </c>
      <c r="G52" s="54">
        <f t="shared" si="13"/>
        <v>50.849875065260072</v>
      </c>
      <c r="H52" s="88">
        <f>E52/E54</f>
        <v>3.6734045005338799E-3</v>
      </c>
    </row>
    <row r="53" spans="1:8" s="49" customFormat="1" x14ac:dyDescent="0.2">
      <c r="A53" s="74" t="s">
        <v>68</v>
      </c>
      <c r="B53" s="75" t="s">
        <v>69</v>
      </c>
      <c r="C53" s="52">
        <v>0</v>
      </c>
      <c r="D53" s="52">
        <v>0</v>
      </c>
      <c r="E53" s="52">
        <v>0</v>
      </c>
      <c r="F53" s="53">
        <v>0</v>
      </c>
      <c r="G53" s="54">
        <v>0</v>
      </c>
      <c r="H53" s="88">
        <f>E53/E54</f>
        <v>0</v>
      </c>
    </row>
    <row r="54" spans="1:8" s="49" customFormat="1" x14ac:dyDescent="0.2">
      <c r="A54" s="76" t="s">
        <v>70</v>
      </c>
      <c r="B54" s="77"/>
      <c r="C54" s="57">
        <f>C43+C44+C45+C46+C47+C48+C49+C50+C51+C52+C53</f>
        <v>6293290.2086000005</v>
      </c>
      <c r="D54" s="57">
        <f t="shared" ref="D54:E54" si="16">D43+D44+D45+D46+D47+D48+D49+D50+D51+D52+D53</f>
        <v>3008315.7186400001</v>
      </c>
      <c r="E54" s="57">
        <f t="shared" si="16"/>
        <v>2977560.65209</v>
      </c>
      <c r="F54" s="47">
        <f t="shared" ref="F54" si="17">E54/D54*100</f>
        <v>98.977664931927308</v>
      </c>
      <c r="G54" s="48">
        <f t="shared" ref="G54" si="18">E54/C54*100</f>
        <v>47.31325830200965</v>
      </c>
      <c r="H54" s="89">
        <f>SUM(H43:H53)</f>
        <v>0.99999999999999989</v>
      </c>
    </row>
    <row r="55" spans="1:8" s="49" customFormat="1" ht="18" customHeight="1" x14ac:dyDescent="0.2">
      <c r="A55" s="123" t="s">
        <v>71</v>
      </c>
      <c r="B55" s="123"/>
      <c r="C55" s="123"/>
      <c r="D55" s="123"/>
      <c r="E55" s="123"/>
      <c r="F55" s="123"/>
      <c r="G55" s="123"/>
      <c r="H55" s="123"/>
    </row>
    <row r="56" spans="1:8" s="49" customFormat="1" ht="31.5" x14ac:dyDescent="0.2">
      <c r="A56" s="94" t="s">
        <v>72</v>
      </c>
      <c r="B56" s="95" t="s">
        <v>73</v>
      </c>
      <c r="C56" s="96" t="s">
        <v>3</v>
      </c>
      <c r="D56" s="97" t="s">
        <v>4</v>
      </c>
      <c r="E56" s="97" t="s">
        <v>5</v>
      </c>
      <c r="F56" s="98" t="s">
        <v>6</v>
      </c>
      <c r="G56" s="98" t="s">
        <v>7</v>
      </c>
      <c r="H56" s="90" t="s">
        <v>105</v>
      </c>
    </row>
    <row r="57" spans="1:8" s="105" customFormat="1" ht="22.5" x14ac:dyDescent="0.2">
      <c r="A57" s="99" t="s">
        <v>74</v>
      </c>
      <c r="B57" s="100" t="s">
        <v>75</v>
      </c>
      <c r="C57" s="101">
        <v>174806.39932</v>
      </c>
      <c r="D57" s="101">
        <v>37175.653429999998</v>
      </c>
      <c r="E57" s="101">
        <v>35130.231509999998</v>
      </c>
      <c r="F57" s="102">
        <f>E57/D57*100</f>
        <v>94.49795301150138</v>
      </c>
      <c r="G57" s="103">
        <f t="shared" ref="G57:G67" si="19">E57/C57*100</f>
        <v>20.096650721402202</v>
      </c>
      <c r="H57" s="104">
        <f>E57/E67</f>
        <v>1.2149074821551873E-2</v>
      </c>
    </row>
    <row r="58" spans="1:8" s="105" customFormat="1" ht="22.5" x14ac:dyDescent="0.2">
      <c r="A58" s="99" t="s">
        <v>76</v>
      </c>
      <c r="B58" s="100" t="s">
        <v>77</v>
      </c>
      <c r="C58" s="101">
        <v>4298.6875</v>
      </c>
      <c r="D58" s="101">
        <v>882.25</v>
      </c>
      <c r="E58" s="101">
        <v>882.25</v>
      </c>
      <c r="F58" s="102">
        <v>0</v>
      </c>
      <c r="G58" s="103">
        <f t="shared" si="19"/>
        <v>20.523706363861063</v>
      </c>
      <c r="H58" s="104">
        <f>E58/E67</f>
        <v>3.051081874670555E-4</v>
      </c>
    </row>
    <row r="59" spans="1:8" s="105" customFormat="1" ht="22.5" x14ac:dyDescent="0.2">
      <c r="A59" s="99" t="s">
        <v>78</v>
      </c>
      <c r="B59" s="100" t="s">
        <v>79</v>
      </c>
      <c r="C59" s="101">
        <v>1293595.50694</v>
      </c>
      <c r="D59" s="101">
        <v>526290.84900000005</v>
      </c>
      <c r="E59" s="101">
        <v>519806.12008999998</v>
      </c>
      <c r="F59" s="102">
        <f>E59/D59*100</f>
        <v>98.767843119005079</v>
      </c>
      <c r="G59" s="103">
        <f t="shared" si="19"/>
        <v>40.183049284053354</v>
      </c>
      <c r="H59" s="104">
        <f>E59/E67</f>
        <v>0.17976435606114194</v>
      </c>
    </row>
    <row r="60" spans="1:8" s="105" customFormat="1" ht="22.5" x14ac:dyDescent="0.2">
      <c r="A60" s="99" t="s">
        <v>80</v>
      </c>
      <c r="B60" s="100" t="s">
        <v>81</v>
      </c>
      <c r="C60" s="101">
        <v>692242.74571000005</v>
      </c>
      <c r="D60" s="101">
        <v>245451.80679</v>
      </c>
      <c r="E60" s="101">
        <v>237487.61317999999</v>
      </c>
      <c r="F60" s="102">
        <f>E60/D60*100</f>
        <v>96.755292326361271</v>
      </c>
      <c r="G60" s="103">
        <f t="shared" si="19"/>
        <v>34.306984746574756</v>
      </c>
      <c r="H60" s="104">
        <f>E60/E67</f>
        <v>8.2130252426440342E-2</v>
      </c>
    </row>
    <row r="61" spans="1:8" s="105" customFormat="1" ht="22.5" x14ac:dyDescent="0.2">
      <c r="A61" s="99" t="s">
        <v>82</v>
      </c>
      <c r="B61" s="100" t="s">
        <v>83</v>
      </c>
      <c r="C61" s="101">
        <v>3144842.0742799998</v>
      </c>
      <c r="D61" s="101">
        <v>1763763.3012399999</v>
      </c>
      <c r="E61" s="101">
        <v>1760792.52874</v>
      </c>
      <c r="F61" s="102">
        <f>E61/D61*100</f>
        <v>99.8315662596046</v>
      </c>
      <c r="G61" s="103">
        <f t="shared" si="19"/>
        <v>55.989855361596398</v>
      </c>
      <c r="H61" s="104">
        <f>E61/E67</f>
        <v>0.60893422153515964</v>
      </c>
    </row>
    <row r="62" spans="1:8" s="105" customFormat="1" ht="22.5" x14ac:dyDescent="0.2">
      <c r="A62" s="99" t="s">
        <v>84</v>
      </c>
      <c r="B62" s="100" t="s">
        <v>85</v>
      </c>
      <c r="C62" s="101">
        <v>619082.34002999996</v>
      </c>
      <c r="D62" s="101">
        <v>318116.37524999998</v>
      </c>
      <c r="E62" s="101">
        <v>316759.01325999998</v>
      </c>
      <c r="F62" s="102">
        <f>E62/D62*100</f>
        <v>99.573312757341299</v>
      </c>
      <c r="G62" s="103">
        <f t="shared" si="19"/>
        <v>51.165893901068195</v>
      </c>
      <c r="H62" s="104">
        <f>E62/E67</f>
        <v>0.10954465106218372</v>
      </c>
    </row>
    <row r="63" spans="1:8" s="105" customFormat="1" ht="45" x14ac:dyDescent="0.2">
      <c r="A63" s="99" t="s">
        <v>112</v>
      </c>
      <c r="B63" s="100" t="s">
        <v>86</v>
      </c>
      <c r="C63" s="101">
        <v>31778.057349999999</v>
      </c>
      <c r="D63" s="101">
        <v>16853.851869999999</v>
      </c>
      <c r="E63" s="101">
        <v>16045.94699</v>
      </c>
      <c r="F63" s="102">
        <f>E63/D63*100</f>
        <v>95.206408088597982</v>
      </c>
      <c r="G63" s="103">
        <f t="shared" si="19"/>
        <v>50.493794549086878</v>
      </c>
      <c r="H63" s="104">
        <f>E63/E67</f>
        <v>5.5491638450681268E-3</v>
      </c>
    </row>
    <row r="64" spans="1:8" s="105" customFormat="1" ht="22.5" x14ac:dyDescent="0.2">
      <c r="A64" s="99" t="s">
        <v>87</v>
      </c>
      <c r="B64" s="100" t="s">
        <v>88</v>
      </c>
      <c r="C64" s="101">
        <v>143908.1691</v>
      </c>
      <c r="D64" s="101">
        <v>3681.8950500000001</v>
      </c>
      <c r="E64" s="101">
        <v>3681.8950500000001</v>
      </c>
      <c r="F64" s="102" t="s">
        <v>89</v>
      </c>
      <c r="G64" s="103">
        <f t="shared" si="19"/>
        <v>2.5585031572748984</v>
      </c>
      <c r="H64" s="104">
        <f>E64/E67</f>
        <v>1.2733083878145918E-3</v>
      </c>
    </row>
    <row r="65" spans="1:10" s="105" customFormat="1" ht="33.75" x14ac:dyDescent="0.2">
      <c r="A65" s="99" t="s">
        <v>90</v>
      </c>
      <c r="B65" s="100" t="s">
        <v>91</v>
      </c>
      <c r="C65" s="101">
        <v>1298.53485</v>
      </c>
      <c r="D65" s="101">
        <v>1011.66484</v>
      </c>
      <c r="E65" s="101">
        <v>1011.66484</v>
      </c>
      <c r="F65" s="102" t="s">
        <v>89</v>
      </c>
      <c r="G65" s="103">
        <f t="shared" si="19"/>
        <v>77.908177820564461</v>
      </c>
      <c r="H65" s="104">
        <f>E65/E67</f>
        <v>3.4986367317262534E-4</v>
      </c>
    </row>
    <row r="66" spans="1:10" s="105" customFormat="1" ht="33.75" x14ac:dyDescent="0.2">
      <c r="A66" s="99" t="s">
        <v>92</v>
      </c>
      <c r="B66" s="100" t="s">
        <v>93</v>
      </c>
      <c r="C66" s="101">
        <v>90</v>
      </c>
      <c r="D66" s="101">
        <v>0</v>
      </c>
      <c r="E66" s="101">
        <v>0</v>
      </c>
      <c r="F66" s="102" t="s">
        <v>89</v>
      </c>
      <c r="G66" s="103">
        <f t="shared" si="19"/>
        <v>0</v>
      </c>
      <c r="H66" s="104">
        <f>E66/E67</f>
        <v>0</v>
      </c>
      <c r="J66" s="106"/>
    </row>
    <row r="67" spans="1:10" s="105" customFormat="1" ht="11.25" x14ac:dyDescent="0.2">
      <c r="A67" s="107" t="s">
        <v>70</v>
      </c>
      <c r="B67" s="108"/>
      <c r="C67" s="109">
        <f>SUM(C57:C66)</f>
        <v>6105942.5150800003</v>
      </c>
      <c r="D67" s="109">
        <f t="shared" ref="D67:E67" si="20">SUM(D57:D66)</f>
        <v>2913227.6474700002</v>
      </c>
      <c r="E67" s="109">
        <f t="shared" si="20"/>
        <v>2891597.2636600002</v>
      </c>
      <c r="F67" s="110">
        <f>E67/D67*100</f>
        <v>99.257511378186152</v>
      </c>
      <c r="G67" s="111">
        <f t="shared" si="19"/>
        <v>47.357099358838532</v>
      </c>
      <c r="H67" s="112">
        <f>SUM(H57:H66)</f>
        <v>0.99999999999999978</v>
      </c>
    </row>
    <row r="68" spans="1:10" s="69" customFormat="1" x14ac:dyDescent="0.2">
      <c r="A68" s="78"/>
      <c r="B68" s="78"/>
      <c r="C68" s="79"/>
      <c r="D68" s="80"/>
      <c r="E68" s="80"/>
      <c r="F68" s="78"/>
      <c r="H68" s="91"/>
    </row>
  </sheetData>
  <mergeCells count="6">
    <mergeCell ref="A2:H2"/>
    <mergeCell ref="A55:H55"/>
    <mergeCell ref="A34:B34"/>
    <mergeCell ref="A3:H3"/>
    <mergeCell ref="A36:H36"/>
    <mergeCell ref="A37:H37"/>
  </mergeCells>
  <pageMargins left="0.62992125749588002" right="0.23622046411037401" top="0.55118107795715299" bottom="0.39370077848434398" header="0.19685038924217199" footer="0.15748031437397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ЗагавринаЕВ</cp:lastModifiedBy>
  <cp:lastPrinted>2025-04-29T17:28:10Z</cp:lastPrinted>
  <dcterms:created xsi:type="dcterms:W3CDTF">2024-07-14T06:09:31Z</dcterms:created>
  <dcterms:modified xsi:type="dcterms:W3CDTF">2025-07-28T10:25:09Z</dcterms:modified>
</cp:coreProperties>
</file>